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895" windowHeight="9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Sheet1!$A$1:$D$47</definedName>
  </definedNames>
  <calcPr calcId="125725"/>
</workbook>
</file>

<file path=xl/calcChain.xml><?xml version="1.0" encoding="utf-8"?>
<calcChain xmlns="http://schemas.openxmlformats.org/spreadsheetml/2006/main">
  <c r="D9" i="1"/>
  <c r="D28"/>
  <c r="D14"/>
  <c r="D15" s="1"/>
  <c r="D20"/>
  <c r="D22" s="1"/>
  <c r="D38"/>
  <c r="D39" s="1"/>
  <c r="D43"/>
  <c r="D44" s="1"/>
  <c r="D45" s="1"/>
  <c r="D33"/>
  <c r="D34" s="1"/>
  <c r="D27"/>
  <c r="D29" s="1"/>
  <c r="D46" l="1"/>
  <c r="D47" l="1"/>
  <c r="D10" l="1"/>
</calcChain>
</file>

<file path=xl/comments1.xml><?xml version="1.0" encoding="utf-8"?>
<comments xmlns="http://schemas.openxmlformats.org/spreadsheetml/2006/main">
  <authors>
    <author>Steven and Johanna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Steven and Johanna:</t>
        </r>
        <r>
          <rPr>
            <sz val="8"/>
            <color indexed="81"/>
            <rFont val="Tahoma"/>
            <family val="2"/>
          </rPr>
          <t xml:space="preserve">
These values can be equal.  However, we noticed that we change the diapers more frequently with disposables.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Steven and Johanna:</t>
        </r>
        <r>
          <rPr>
            <sz val="8"/>
            <color indexed="81"/>
            <rFont val="Tahoma"/>
            <family val="2"/>
          </rPr>
          <t xml:space="preserve">
Bumgenius 3.0 Diapers</t>
        </r>
      </text>
    </comment>
    <comment ref="C25" authorId="0">
      <text>
        <r>
          <rPr>
            <b/>
            <sz val="8"/>
            <color indexed="81"/>
            <rFont val="Tahoma"/>
            <family val="2"/>
          </rPr>
          <t>Steven and Johanna:</t>
        </r>
        <r>
          <rPr>
            <sz val="8"/>
            <color indexed="81"/>
            <rFont val="Tahoma"/>
            <family val="2"/>
          </rPr>
          <t xml:space="preserve">
Based on electric bill rates on a September 2008 bill</t>
        </r>
      </text>
    </comment>
    <comment ref="C26" authorId="0">
      <text>
        <r>
          <rPr>
            <b/>
            <sz val="8"/>
            <color indexed="81"/>
            <rFont val="Tahoma"/>
            <family val="2"/>
          </rPr>
          <t>Steven and Johanna:</t>
        </r>
        <r>
          <rPr>
            <sz val="8"/>
            <color indexed="81"/>
            <rFont val="Tahoma"/>
            <family val="2"/>
          </rPr>
          <t xml:space="preserve">
Based on 8 loads per week for a Whirlpool 5540SQ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>Steven and Johanna:</t>
        </r>
        <r>
          <rPr>
            <sz val="8"/>
            <color indexed="81"/>
            <rFont val="Tahoma"/>
            <family val="2"/>
          </rPr>
          <t xml:space="preserve">
Based on Average Daily Consumption (ADC) rates on a September 2008 Bill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Steven and Johanna:</t>
        </r>
        <r>
          <rPr>
            <sz val="8"/>
            <color indexed="81"/>
            <rFont val="Tahoma"/>
            <family val="2"/>
          </rPr>
          <t xml:space="preserve">
Total usage during washing is ~1/2 the normal amount per load (ie, a 32 load container can run 64 loads)</t>
        </r>
      </text>
    </comment>
  </commentList>
</comments>
</file>

<file path=xl/sharedStrings.xml><?xml version="1.0" encoding="utf-8"?>
<sst xmlns="http://schemas.openxmlformats.org/spreadsheetml/2006/main" count="49" uniqueCount="42">
  <si>
    <t>kWh per load</t>
  </si>
  <si>
    <t>Diapers per load</t>
  </si>
  <si>
    <t>KWh per diaper</t>
  </si>
  <si>
    <t>Cost per kWh</t>
  </si>
  <si>
    <t>Cost per diaper</t>
  </si>
  <si>
    <t>Clothes Washer Energy Usage</t>
  </si>
  <si>
    <t>Washer Energy Cost per diaper</t>
  </si>
  <si>
    <t>Water usage per load (gallons)</t>
  </si>
  <si>
    <t>Cost per gallon (based on 150-199 ADC)</t>
  </si>
  <si>
    <t>Cost per load</t>
  </si>
  <si>
    <t>Clothes Washer Water Usage</t>
  </si>
  <si>
    <t>Dryer Energy Usage</t>
  </si>
  <si>
    <t>Average kWh per load</t>
  </si>
  <si>
    <t>Dryer Run Time (hours)</t>
  </si>
  <si>
    <t>Detergent Cost</t>
  </si>
  <si>
    <t>Cost per container</t>
  </si>
  <si>
    <t>Loads per container</t>
  </si>
  <si>
    <t>Total cost of Washing and Drying a Single Diaper</t>
  </si>
  <si>
    <t>Cleaning Cost per daily usage</t>
  </si>
  <si>
    <t>Number of Diapers</t>
  </si>
  <si>
    <t>Total investment in diapers</t>
  </si>
  <si>
    <t>Additional supplies (wet bags, pail liners, etc)</t>
  </si>
  <si>
    <t xml:space="preserve">Total Investment  </t>
  </si>
  <si>
    <t>Unit price</t>
  </si>
  <si>
    <t>Daily Diaper Cost</t>
  </si>
  <si>
    <t>Diaper Genie Cost per Diaper</t>
  </si>
  <si>
    <t>EnergyGuide annual power usage estimate (kWh/Year)</t>
  </si>
  <si>
    <t>Washing Costs</t>
  </si>
  <si>
    <t>Dryer Costs</t>
  </si>
  <si>
    <t>Total</t>
  </si>
  <si>
    <t>Initial Cost</t>
  </si>
  <si>
    <t>Cloth Diaper Costs</t>
  </si>
  <si>
    <t>Disposable Diaper Costs</t>
  </si>
  <si>
    <t>Cloth vs. Disposable Diapers</t>
  </si>
  <si>
    <r>
      <rPr>
        <b/>
        <sz val="14"/>
        <color theme="1"/>
        <rFont val="Calibri"/>
        <family val="2"/>
        <scheme val="minor"/>
      </rPr>
      <t>Results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 xml:space="preserve"> Calculations Below</t>
    </r>
  </si>
  <si>
    <t>To change assumptions, alter values in the shaded cells</t>
  </si>
  <si>
    <t>Months Until Break Even</t>
  </si>
  <si>
    <t>Dryer Wattage (Estimated)</t>
  </si>
  <si>
    <t>Disp. Daily Usage</t>
  </si>
  <si>
    <t>Cloth Daily Usage</t>
  </si>
  <si>
    <t>Years in Diapers</t>
  </si>
  <si>
    <t>Savings over Disposable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</si>
</sst>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165" fontId="0" fillId="0" borderId="23" xfId="0" applyNumberFormat="1" applyBorder="1" applyProtection="1"/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10" borderId="2" xfId="0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44" fontId="2" fillId="0" borderId="0" xfId="0" applyNumberFormat="1" applyFont="1" applyBorder="1" applyProtection="1">
      <protection locked="0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 applyProtection="1">
      <alignment horizontal="center" vertical="center" wrapText="1"/>
      <protection locked="0"/>
    </xf>
    <xf numFmtId="0" fontId="2" fillId="9" borderId="10" xfId="0" applyFont="1" applyFill="1" applyBorder="1" applyAlignment="1" applyProtection="1">
      <alignment horizontal="center"/>
      <protection locked="0"/>
    </xf>
    <xf numFmtId="0" fontId="2" fillId="9" borderId="11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7" fillId="9" borderId="12" xfId="0" applyFont="1" applyFill="1" applyBorder="1" applyAlignment="1" applyProtection="1">
      <alignment horizontal="center" vertical="center" wrapText="1"/>
      <protection locked="0"/>
    </xf>
    <xf numFmtId="0" fontId="7" fillId="9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Protection="1">
      <protection locked="0"/>
    </xf>
    <xf numFmtId="44" fontId="0" fillId="11" borderId="1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7" fillId="9" borderId="15" xfId="0" applyFont="1" applyFill="1" applyBorder="1" applyAlignment="1" applyProtection="1">
      <alignment horizontal="center" vertical="center" wrapText="1"/>
      <protection locked="0"/>
    </xf>
    <xf numFmtId="0" fontId="7" fillId="9" borderId="29" xfId="0" applyFont="1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Protection="1">
      <protection locked="0"/>
    </xf>
    <xf numFmtId="0" fontId="6" fillId="4" borderId="25" xfId="0" applyFont="1" applyFill="1" applyBorder="1" applyAlignment="1" applyProtection="1">
      <alignment horizontal="center" vertical="center" textRotation="90"/>
      <protection locked="0"/>
    </xf>
    <xf numFmtId="0" fontId="7" fillId="4" borderId="24" xfId="0" applyFont="1" applyFill="1" applyBorder="1" applyAlignment="1" applyProtection="1">
      <alignment horizontal="center" vertical="center" textRotation="90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6" fillId="4" borderId="26" xfId="0" applyFont="1" applyFill="1" applyBorder="1" applyAlignment="1" applyProtection="1">
      <alignment horizontal="center" vertical="center" textRotation="90"/>
      <protection locked="0"/>
    </xf>
    <xf numFmtId="0" fontId="7" fillId="4" borderId="5" xfId="0" applyFont="1" applyFill="1" applyBorder="1" applyAlignment="1" applyProtection="1">
      <alignment horizontal="center" vertical="center" textRotation="90"/>
      <protection locked="0"/>
    </xf>
    <xf numFmtId="0" fontId="0" fillId="0" borderId="6" xfId="0" applyBorder="1" applyProtection="1">
      <protection locked="0"/>
    </xf>
    <xf numFmtId="44" fontId="0" fillId="8" borderId="1" xfId="1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7" fillId="4" borderId="16" xfId="0" applyFont="1" applyFill="1" applyBorder="1" applyAlignment="1" applyProtection="1">
      <alignment horizontal="center" vertical="center" textRotation="90"/>
      <protection locked="0"/>
    </xf>
    <xf numFmtId="0" fontId="0" fillId="0" borderId="16" xfId="0" applyBorder="1" applyProtection="1">
      <protection locked="0"/>
    </xf>
    <xf numFmtId="0" fontId="7" fillId="3" borderId="24" xfId="0" applyFont="1" applyFill="1" applyBorder="1" applyAlignment="1" applyProtection="1">
      <alignment horizontal="center" vertical="center" textRotation="90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 vertical="center" textRotation="90"/>
      <protection locked="0"/>
    </xf>
    <xf numFmtId="0" fontId="0" fillId="0" borderId="7" xfId="0" applyBorder="1" applyProtection="1">
      <protection locked="0"/>
    </xf>
    <xf numFmtId="0" fontId="0" fillId="5" borderId="1" xfId="0" applyFill="1" applyBorder="1" applyProtection="1">
      <protection locked="0"/>
    </xf>
    <xf numFmtId="44" fontId="0" fillId="5" borderId="1" xfId="1" applyFon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Protection="1">
      <protection locked="0"/>
    </xf>
    <xf numFmtId="165" fontId="0" fillId="5" borderId="1" xfId="1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37" fontId="0" fillId="5" borderId="1" xfId="1" applyNumberFormat="1" applyFont="1" applyFill="1" applyBorder="1" applyProtection="1">
      <protection locked="0"/>
    </xf>
    <xf numFmtId="0" fontId="7" fillId="3" borderId="16" xfId="0" applyFont="1" applyFill="1" applyBorder="1" applyAlignment="1" applyProtection="1">
      <alignment horizontal="center" vertical="center" textRotation="90"/>
      <protection locked="0"/>
    </xf>
    <xf numFmtId="0" fontId="7" fillId="6" borderId="24" xfId="0" applyFont="1" applyFill="1" applyBorder="1" applyAlignment="1" applyProtection="1">
      <alignment horizontal="center" vertical="center" textRotation="90"/>
      <protection locked="0"/>
    </xf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horizontal="center" vertical="center" textRotation="90"/>
      <protection locked="0"/>
    </xf>
    <xf numFmtId="0" fontId="0" fillId="7" borderId="1" xfId="0" applyFill="1" applyBorder="1" applyProtection="1">
      <protection locked="0"/>
    </xf>
    <xf numFmtId="0" fontId="7" fillId="6" borderId="16" xfId="0" applyFont="1" applyFill="1" applyBorder="1" applyAlignment="1" applyProtection="1">
      <alignment horizontal="center" vertical="center" textRotation="90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Protection="1">
      <protection locked="0"/>
    </xf>
    <xf numFmtId="44" fontId="0" fillId="0" borderId="0" xfId="0" applyNumberFormat="1" applyProtection="1">
      <protection locked="0"/>
    </xf>
    <xf numFmtId="0" fontId="6" fillId="4" borderId="27" xfId="0" applyFont="1" applyFill="1" applyBorder="1" applyAlignment="1" applyProtection="1">
      <alignment horizontal="center" vertical="center" textRotation="90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Protection="1">
      <protection locked="0"/>
    </xf>
    <xf numFmtId="44" fontId="0" fillId="0" borderId="0" xfId="0" applyNumberFormat="1" applyBorder="1" applyProtection="1">
      <protection locked="0"/>
    </xf>
    <xf numFmtId="39" fontId="2" fillId="0" borderId="2" xfId="1" applyNumberFormat="1" applyFont="1" applyBorder="1" applyProtection="1"/>
    <xf numFmtId="44" fontId="2" fillId="0" borderId="2" xfId="0" applyNumberFormat="1" applyFont="1" applyBorder="1" applyProtection="1"/>
    <xf numFmtId="44" fontId="0" fillId="0" borderId="22" xfId="1" applyFont="1" applyBorder="1" applyProtection="1"/>
    <xf numFmtId="44" fontId="0" fillId="0" borderId="23" xfId="0" applyNumberFormat="1" applyBorder="1" applyProtection="1"/>
    <xf numFmtId="0" fontId="0" fillId="0" borderId="13" xfId="0" applyBorder="1" applyProtection="1"/>
    <xf numFmtId="0" fontId="0" fillId="2" borderId="14" xfId="0" applyFill="1" applyBorder="1" applyProtection="1"/>
    <xf numFmtId="164" fontId="2" fillId="0" borderId="14" xfId="0" applyNumberFormat="1" applyFont="1" applyBorder="1" applyProtection="1"/>
    <xf numFmtId="44" fontId="0" fillId="0" borderId="13" xfId="0" applyNumberFormat="1" applyBorder="1" applyProtection="1"/>
    <xf numFmtId="165" fontId="2" fillId="0" borderId="14" xfId="0" applyNumberFormat="1" applyFont="1" applyBorder="1" applyProtection="1"/>
    <xf numFmtId="165" fontId="2" fillId="0" borderId="17" xfId="0" applyNumberFormat="1" applyFont="1" applyBorder="1" applyProtection="1"/>
    <xf numFmtId="44" fontId="0" fillId="0" borderId="14" xfId="0" applyNumberFormat="1" applyBorder="1" applyProtection="1"/>
    <xf numFmtId="44" fontId="2" fillId="0" borderId="17" xfId="0" applyNumberFormat="1" applyFont="1" applyBorder="1" applyProtection="1"/>
    <xf numFmtId="164" fontId="2" fillId="2" borderId="1" xfId="0" applyNumberFormat="1" applyFont="1" applyFill="1" applyBorder="1" applyProtection="1"/>
    <xf numFmtId="166" fontId="2" fillId="2" borderId="1" xfId="0" applyNumberFormat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abSelected="1" zoomScaleNormal="100" workbookViewId="0">
      <selection activeCell="G33" sqref="G33"/>
    </sheetView>
  </sheetViews>
  <sheetFormatPr defaultRowHeight="15"/>
  <cols>
    <col min="1" max="1" width="10" style="3" customWidth="1"/>
    <col min="2" max="2" width="8.5703125" style="3" bestFit="1" customWidth="1"/>
    <col min="3" max="3" width="44.42578125" style="3" bestFit="1" customWidth="1"/>
    <col min="4" max="4" width="13.42578125" style="3" bestFit="1" customWidth="1"/>
    <col min="5" max="16384" width="9.140625" style="3"/>
  </cols>
  <sheetData>
    <row r="1" spans="1:6">
      <c r="A1" s="2" t="s">
        <v>33</v>
      </c>
      <c r="B1" s="2"/>
      <c r="C1" s="2"/>
      <c r="D1" s="2"/>
    </row>
    <row r="2" spans="1:6">
      <c r="A2" s="2"/>
      <c r="B2" s="2"/>
      <c r="C2" s="2"/>
      <c r="D2" s="2"/>
    </row>
    <row r="3" spans="1:6" ht="6" customHeight="1">
      <c r="A3" s="4"/>
      <c r="B3" s="4"/>
      <c r="C3" s="4"/>
      <c r="D3" s="4"/>
    </row>
    <row r="4" spans="1:6" ht="17.25" customHeight="1">
      <c r="A4" s="5" t="s">
        <v>35</v>
      </c>
      <c r="B4" s="6"/>
      <c r="C4" s="6"/>
      <c r="D4" s="6"/>
    </row>
    <row r="5" spans="1:6" ht="6" customHeight="1"/>
    <row r="6" spans="1:6">
      <c r="A6" s="7" t="s">
        <v>38</v>
      </c>
      <c r="B6" s="7"/>
      <c r="C6" s="8">
        <v>9</v>
      </c>
    </row>
    <row r="7" spans="1:6">
      <c r="A7" s="9" t="s">
        <v>39</v>
      </c>
      <c r="B7" s="10"/>
      <c r="C7" s="8">
        <v>7</v>
      </c>
    </row>
    <row r="8" spans="1:6">
      <c r="A8" s="9" t="s">
        <v>40</v>
      </c>
      <c r="B8" s="10"/>
      <c r="C8" s="8">
        <v>2</v>
      </c>
    </row>
    <row r="9" spans="1:6">
      <c r="A9" s="11" t="s">
        <v>34</v>
      </c>
      <c r="B9" s="11"/>
      <c r="C9" s="12" t="s">
        <v>36</v>
      </c>
      <c r="D9" s="68">
        <f>(D22/(D15-D47))/30</f>
        <v>8.4304133691823768</v>
      </c>
    </row>
    <row r="10" spans="1:6">
      <c r="A10" s="11"/>
      <c r="B10" s="11"/>
      <c r="C10" s="12" t="s">
        <v>41</v>
      </c>
      <c r="D10" s="69">
        <f>(365*(C8-(D9/12)))*(D15-D47)</f>
        <v>824.26833101620593</v>
      </c>
    </row>
    <row r="11" spans="1:6" ht="15.75" thickBot="1">
      <c r="A11" s="13"/>
      <c r="B11" s="13"/>
      <c r="C11" s="14"/>
      <c r="D11" s="15"/>
    </row>
    <row r="12" spans="1:6" ht="15.75" thickBot="1">
      <c r="A12" s="16" t="s">
        <v>32</v>
      </c>
      <c r="B12" s="17"/>
      <c r="C12" s="18" t="s">
        <v>32</v>
      </c>
      <c r="D12" s="19"/>
      <c r="E12" s="20"/>
      <c r="F12" s="20"/>
    </row>
    <row r="13" spans="1:6" ht="15.75" thickBot="1">
      <c r="A13" s="21"/>
      <c r="B13" s="22"/>
      <c r="C13" s="23" t="s">
        <v>23</v>
      </c>
      <c r="D13" s="24">
        <v>0.22</v>
      </c>
      <c r="E13" s="20"/>
      <c r="F13" s="20"/>
    </row>
    <row r="14" spans="1:6" ht="15.75" thickBot="1">
      <c r="A14" s="21"/>
      <c r="B14" s="22"/>
      <c r="C14" s="25" t="s">
        <v>25</v>
      </c>
      <c r="D14" s="24">
        <f>5/140</f>
        <v>3.5714285714285712E-2</v>
      </c>
      <c r="E14" s="20"/>
      <c r="F14" s="20"/>
    </row>
    <row r="15" spans="1:6" ht="15.75" thickBot="1">
      <c r="A15" s="26"/>
      <c r="B15" s="27"/>
      <c r="C15" s="28" t="s">
        <v>24</v>
      </c>
      <c r="D15" s="1">
        <f>(D13+D14)*C6</f>
        <v>2.3014285714285716</v>
      </c>
      <c r="E15" s="20"/>
      <c r="F15" s="20"/>
    </row>
    <row r="16" spans="1:6" ht="15.75" thickBot="1"/>
    <row r="17" spans="1:4" ht="15.75" thickBot="1">
      <c r="A17" s="29" t="s">
        <v>31</v>
      </c>
      <c r="B17" s="30" t="s">
        <v>30</v>
      </c>
      <c r="C17" s="31" t="s">
        <v>31</v>
      </c>
      <c r="D17" s="32"/>
    </row>
    <row r="18" spans="1:4" ht="15.75" thickBot="1">
      <c r="A18" s="33"/>
      <c r="B18" s="34"/>
      <c r="C18" s="35" t="s">
        <v>4</v>
      </c>
      <c r="D18" s="36">
        <v>16.600000000000001</v>
      </c>
    </row>
    <row r="19" spans="1:4" ht="15.75" thickBot="1">
      <c r="A19" s="33"/>
      <c r="B19" s="34"/>
      <c r="C19" s="35" t="s">
        <v>19</v>
      </c>
      <c r="D19" s="37">
        <v>22</v>
      </c>
    </row>
    <row r="20" spans="1:4" ht="15.75" thickBot="1">
      <c r="A20" s="33"/>
      <c r="B20" s="34"/>
      <c r="C20" s="38" t="s">
        <v>20</v>
      </c>
      <c r="D20" s="70">
        <f>D18*D19</f>
        <v>365.20000000000005</v>
      </c>
    </row>
    <row r="21" spans="1:4" ht="15.75" thickBot="1">
      <c r="A21" s="33"/>
      <c r="B21" s="34"/>
      <c r="C21" s="35" t="s">
        <v>21</v>
      </c>
      <c r="D21" s="36">
        <v>75</v>
      </c>
    </row>
    <row r="22" spans="1:4" ht="15.75" thickBot="1">
      <c r="A22" s="33"/>
      <c r="B22" s="39"/>
      <c r="C22" s="40" t="s">
        <v>22</v>
      </c>
      <c r="D22" s="71">
        <f>SUM(D20:D21)</f>
        <v>440.20000000000005</v>
      </c>
    </row>
    <row r="23" spans="1:4" ht="15.75" thickBot="1">
      <c r="A23" s="33"/>
      <c r="B23" s="41" t="s">
        <v>27</v>
      </c>
      <c r="C23" s="42" t="s">
        <v>5</v>
      </c>
      <c r="D23" s="43"/>
    </row>
    <row r="24" spans="1:4" ht="15.75" thickBot="1">
      <c r="A24" s="33"/>
      <c r="B24" s="44"/>
      <c r="C24" s="45" t="s">
        <v>1</v>
      </c>
      <c r="D24" s="46">
        <v>22</v>
      </c>
    </row>
    <row r="25" spans="1:4" ht="15.75" thickBot="1">
      <c r="A25" s="33"/>
      <c r="B25" s="44"/>
      <c r="C25" s="35" t="s">
        <v>3</v>
      </c>
      <c r="D25" s="47">
        <v>0.17</v>
      </c>
    </row>
    <row r="26" spans="1:4" ht="15.75" thickBot="1">
      <c r="A26" s="33"/>
      <c r="B26" s="44"/>
      <c r="C26" s="35" t="s">
        <v>26</v>
      </c>
      <c r="D26" s="46">
        <v>424</v>
      </c>
    </row>
    <row r="27" spans="1:4">
      <c r="A27" s="33"/>
      <c r="B27" s="44"/>
      <c r="C27" s="38" t="s">
        <v>0</v>
      </c>
      <c r="D27" s="72">
        <f>D26/(52*8)</f>
        <v>1.0192307692307692</v>
      </c>
    </row>
    <row r="28" spans="1:4">
      <c r="A28" s="33"/>
      <c r="B28" s="44"/>
      <c r="C28" s="38" t="s">
        <v>2</v>
      </c>
      <c r="D28" s="73">
        <f>D27/D24</f>
        <v>4.6328671328671328E-2</v>
      </c>
    </row>
    <row r="29" spans="1:4">
      <c r="A29" s="33"/>
      <c r="B29" s="44"/>
      <c r="C29" s="38" t="s">
        <v>6</v>
      </c>
      <c r="D29" s="74">
        <f>D25*D28</f>
        <v>7.8758741258741268E-3</v>
      </c>
    </row>
    <row r="30" spans="1:4" ht="15.75" thickBot="1">
      <c r="A30" s="33"/>
      <c r="B30" s="44"/>
      <c r="C30" s="48" t="s">
        <v>10</v>
      </c>
      <c r="D30" s="49"/>
    </row>
    <row r="31" spans="1:4" ht="15.75" thickBot="1">
      <c r="A31" s="33"/>
      <c r="B31" s="44"/>
      <c r="C31" s="45" t="s">
        <v>7</v>
      </c>
      <c r="D31" s="50">
        <v>110</v>
      </c>
    </row>
    <row r="32" spans="1:4" ht="15.75" thickBot="1">
      <c r="A32" s="33"/>
      <c r="B32" s="44"/>
      <c r="C32" s="35" t="s">
        <v>8</v>
      </c>
      <c r="D32" s="51">
        <v>7.0699999999999999E-3</v>
      </c>
    </row>
    <row r="33" spans="1:5">
      <c r="A33" s="33"/>
      <c r="B33" s="44"/>
      <c r="C33" s="38" t="s">
        <v>9</v>
      </c>
      <c r="D33" s="75">
        <f>D32*D31</f>
        <v>0.77769999999999995</v>
      </c>
    </row>
    <row r="34" spans="1:5">
      <c r="A34" s="33"/>
      <c r="B34" s="44"/>
      <c r="C34" s="38" t="s">
        <v>4</v>
      </c>
      <c r="D34" s="76">
        <f>D33/D24</f>
        <v>3.5349999999999999E-2</v>
      </c>
    </row>
    <row r="35" spans="1:5" ht="15.75" thickBot="1">
      <c r="A35" s="33"/>
      <c r="B35" s="44"/>
      <c r="C35" s="52" t="s">
        <v>14</v>
      </c>
      <c r="D35" s="49"/>
    </row>
    <row r="36" spans="1:5" ht="15.75" thickBot="1">
      <c r="A36" s="33"/>
      <c r="B36" s="44"/>
      <c r="C36" s="45" t="s">
        <v>15</v>
      </c>
      <c r="D36" s="47">
        <v>3</v>
      </c>
    </row>
    <row r="37" spans="1:5" ht="15.75" thickBot="1">
      <c r="A37" s="33"/>
      <c r="B37" s="44"/>
      <c r="C37" s="35" t="s">
        <v>16</v>
      </c>
      <c r="D37" s="53">
        <v>64</v>
      </c>
    </row>
    <row r="38" spans="1:5">
      <c r="A38" s="33"/>
      <c r="B38" s="44"/>
      <c r="C38" s="38" t="s">
        <v>9</v>
      </c>
      <c r="D38" s="75">
        <f>D36/D37</f>
        <v>4.6875E-2</v>
      </c>
    </row>
    <row r="39" spans="1:5" ht="15.75" thickBot="1">
      <c r="A39" s="33"/>
      <c r="B39" s="54"/>
      <c r="C39" s="40" t="s">
        <v>4</v>
      </c>
      <c r="D39" s="77">
        <f>D38/D24</f>
        <v>2.130681818181818E-3</v>
      </c>
    </row>
    <row r="40" spans="1:5" ht="15.75" thickBot="1">
      <c r="A40" s="33"/>
      <c r="B40" s="55" t="s">
        <v>28</v>
      </c>
      <c r="C40" s="56" t="s">
        <v>11</v>
      </c>
      <c r="D40" s="57"/>
    </row>
    <row r="41" spans="1:5" ht="15.75" thickBot="1">
      <c r="A41" s="33"/>
      <c r="B41" s="58"/>
      <c r="C41" s="45" t="s">
        <v>37</v>
      </c>
      <c r="D41" s="59">
        <v>3000</v>
      </c>
    </row>
    <row r="42" spans="1:5" ht="15.75" thickBot="1">
      <c r="A42" s="33"/>
      <c r="B42" s="58"/>
      <c r="C42" s="35" t="s">
        <v>13</v>
      </c>
      <c r="D42" s="59">
        <v>1.5</v>
      </c>
    </row>
    <row r="43" spans="1:5">
      <c r="A43" s="33"/>
      <c r="B43" s="58"/>
      <c r="C43" s="38" t="s">
        <v>12</v>
      </c>
      <c r="D43" s="72">
        <f>(D41*D42)/1000</f>
        <v>4.5</v>
      </c>
    </row>
    <row r="44" spans="1:5">
      <c r="A44" s="33"/>
      <c r="B44" s="58"/>
      <c r="C44" s="38" t="s">
        <v>9</v>
      </c>
      <c r="D44" s="78">
        <f>D43*D25</f>
        <v>0.76500000000000001</v>
      </c>
    </row>
    <row r="45" spans="1:5" ht="15.75" thickBot="1">
      <c r="A45" s="33"/>
      <c r="B45" s="60"/>
      <c r="C45" s="40" t="s">
        <v>4</v>
      </c>
      <c r="D45" s="79">
        <f>D44/D24</f>
        <v>3.4772727272727275E-2</v>
      </c>
    </row>
    <row r="46" spans="1:5" ht="15.75" thickBot="1">
      <c r="A46" s="33"/>
      <c r="B46" s="61" t="s">
        <v>29</v>
      </c>
      <c r="C46" s="62" t="s">
        <v>17</v>
      </c>
      <c r="D46" s="80">
        <f>SUM(D29,D34,D45,D39)</f>
        <v>8.0129283216783226E-2</v>
      </c>
      <c r="E46" s="63"/>
    </row>
    <row r="47" spans="1:5" ht="15.75" thickBot="1">
      <c r="A47" s="64"/>
      <c r="B47" s="65"/>
      <c r="C47" s="66" t="s">
        <v>18</v>
      </c>
      <c r="D47" s="81">
        <f>D46*C7</f>
        <v>0.56090498251748255</v>
      </c>
    </row>
    <row r="49" spans="3:6">
      <c r="E49" s="20"/>
      <c r="F49" s="20"/>
    </row>
    <row r="50" spans="3:6">
      <c r="C50" s="20"/>
      <c r="D50" s="67"/>
      <c r="E50" s="20"/>
      <c r="F50" s="20"/>
    </row>
    <row r="51" spans="3:6">
      <c r="E51" s="20"/>
      <c r="F51" s="20"/>
    </row>
    <row r="52" spans="3:6">
      <c r="E52" s="20"/>
      <c r="F52" s="20"/>
    </row>
    <row r="53" spans="3:6">
      <c r="C53" s="20"/>
      <c r="D53" s="20"/>
      <c r="E53" s="20"/>
      <c r="F53" s="20"/>
    </row>
    <row r="54" spans="3:6">
      <c r="C54" s="20"/>
      <c r="D54" s="20"/>
      <c r="E54" s="20"/>
      <c r="F54" s="20"/>
    </row>
    <row r="55" spans="3:6">
      <c r="C55" s="20"/>
      <c r="D55" s="20"/>
      <c r="E55" s="20"/>
      <c r="F55" s="20"/>
    </row>
    <row r="56" spans="3:6">
      <c r="C56" s="20"/>
      <c r="D56" s="20"/>
      <c r="E56" s="20"/>
      <c r="F56" s="20"/>
    </row>
    <row r="57" spans="3:6">
      <c r="C57" s="20"/>
      <c r="D57" s="20"/>
      <c r="E57" s="20"/>
      <c r="F57" s="20"/>
    </row>
    <row r="58" spans="3:6">
      <c r="C58" s="20"/>
      <c r="D58" s="20"/>
      <c r="E58" s="20"/>
      <c r="F58" s="20"/>
    </row>
    <row r="59" spans="3:6">
      <c r="C59" s="20"/>
      <c r="D59" s="20"/>
      <c r="E59" s="20"/>
      <c r="F59" s="20"/>
    </row>
  </sheetData>
  <mergeCells count="18">
    <mergeCell ref="B46:B47"/>
    <mergeCell ref="B17:B22"/>
    <mergeCell ref="C17:D17"/>
    <mergeCell ref="A17:A47"/>
    <mergeCell ref="A12:B15"/>
    <mergeCell ref="C12:D12"/>
    <mergeCell ref="B23:B39"/>
    <mergeCell ref="C30:D30"/>
    <mergeCell ref="C23:D23"/>
    <mergeCell ref="C35:D35"/>
    <mergeCell ref="B40:B45"/>
    <mergeCell ref="C40:D40"/>
    <mergeCell ref="A1:D2"/>
    <mergeCell ref="A6:B6"/>
    <mergeCell ref="A9:B10"/>
    <mergeCell ref="A4:D4"/>
    <mergeCell ref="A7:B7"/>
    <mergeCell ref="A8:B8"/>
  </mergeCells>
  <printOptions horizontalCentered="1" verticalCentered="1"/>
  <pageMargins left="0.7" right="0.7" top="0.75" bottom="0.75" header="0.3" footer="0.3"/>
  <pageSetup orientation="portrait" horizontalDpi="0" verticalDpi="0" r:id="rId1"/>
  <headerFooter>
    <oddFooter>&amp;RSeptember 30, 2008</oddFooter>
  </headerFooter>
  <colBreaks count="1" manualBreakCount="1">
    <brk id="4" max="4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and Johanna</dc:creator>
  <cp:lastModifiedBy>Steven and Johanna</cp:lastModifiedBy>
  <cp:lastPrinted>2008-10-01T02:34:29Z</cp:lastPrinted>
  <dcterms:created xsi:type="dcterms:W3CDTF">2008-09-25T00:20:06Z</dcterms:created>
  <dcterms:modified xsi:type="dcterms:W3CDTF">2008-12-22T00:18:20Z</dcterms:modified>
</cp:coreProperties>
</file>